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100" windowHeight="9768"/>
  </bookViews>
  <sheets>
    <sheet name="begroting 2016-2018" sheetId="1" r:id="rId1"/>
    <sheet name="sponsorgeld 2016" sheetId="8" r:id="rId2"/>
    <sheet name="balans " sheetId="9" r:id="rId3"/>
  </sheets>
  <calcPr calcId="125725"/>
</workbook>
</file>

<file path=xl/calcChain.xml><?xml version="1.0" encoding="utf-8"?>
<calcChain xmlns="http://schemas.openxmlformats.org/spreadsheetml/2006/main">
  <c r="G62" i="1"/>
  <c r="E62"/>
  <c r="C62"/>
  <c r="G17"/>
  <c r="E17"/>
  <c r="C17"/>
  <c r="E21" i="9"/>
  <c r="D21"/>
  <c r="C21"/>
  <c r="B21"/>
  <c r="E13"/>
  <c r="D13"/>
  <c r="C13"/>
  <c r="B13"/>
  <c r="K9"/>
  <c r="K25" s="1"/>
  <c r="J9"/>
  <c r="J25" s="1"/>
  <c r="I9"/>
  <c r="I25" s="1"/>
  <c r="H9"/>
  <c r="H25" s="1"/>
  <c r="E9"/>
  <c r="E15" s="1"/>
  <c r="E25" s="1"/>
  <c r="D9"/>
  <c r="D15" s="1"/>
  <c r="D25" s="1"/>
  <c r="C9"/>
  <c r="C15" s="1"/>
  <c r="C25" s="1"/>
  <c r="B9"/>
  <c r="B15" s="1"/>
  <c r="B25" l="1"/>
  <c r="G44" i="1" l="1"/>
  <c r="E44"/>
  <c r="E30"/>
  <c r="E29"/>
  <c r="C44"/>
  <c r="C26"/>
  <c r="C12" s="1"/>
  <c r="C84"/>
  <c r="C75"/>
  <c r="C71"/>
  <c r="C67"/>
  <c r="C54"/>
  <c r="C48"/>
  <c r="C36"/>
  <c r="C82" l="1"/>
  <c r="C85" s="1"/>
  <c r="C87" s="1"/>
  <c r="C77"/>
  <c r="C13" s="1"/>
  <c r="C14" s="1"/>
  <c r="G84" l="1"/>
  <c r="E84"/>
  <c r="C7" i="8"/>
  <c r="G75" i="1" l="1"/>
  <c r="E75"/>
  <c r="G48"/>
  <c r="E48"/>
  <c r="G30"/>
  <c r="G29"/>
  <c r="G71"/>
  <c r="G67"/>
  <c r="E71"/>
  <c r="E67"/>
  <c r="G36" l="1"/>
  <c r="G82" s="1"/>
  <c r="E36"/>
  <c r="E82" s="1"/>
  <c r="E85" l="1"/>
  <c r="E87" s="1"/>
  <c r="E26" s="1"/>
  <c r="E12" s="1"/>
  <c r="G85"/>
  <c r="G87" s="1"/>
  <c r="G77"/>
  <c r="G13" s="1"/>
  <c r="E77"/>
  <c r="E13" s="1"/>
  <c r="G26" l="1"/>
  <c r="G12" s="1"/>
  <c r="G14" s="1"/>
  <c r="E14"/>
</calcChain>
</file>

<file path=xl/sharedStrings.xml><?xml version="1.0" encoding="utf-8"?>
<sst xmlns="http://schemas.openxmlformats.org/spreadsheetml/2006/main" count="109" uniqueCount="99">
  <si>
    <t>RESULTAAT</t>
  </si>
  <si>
    <t xml:space="preserve">BEGROTING </t>
  </si>
  <si>
    <t>Totaal opbrengsten</t>
  </si>
  <si>
    <t>Totaal exploitatiekosten</t>
  </si>
  <si>
    <t>Resultaat</t>
  </si>
  <si>
    <t>OPBRENGSTEN</t>
  </si>
  <si>
    <t>Contributies</t>
  </si>
  <si>
    <t>Afkoop bardienst</t>
  </si>
  <si>
    <t>Kantine</t>
  </si>
  <si>
    <t>Interne consumpties</t>
  </si>
  <si>
    <t>Sponsoren</t>
  </si>
  <si>
    <t>Overige baten</t>
  </si>
  <si>
    <t>Combinatiefunctionaris</t>
  </si>
  <si>
    <t>Subsidie jeugdleden</t>
  </si>
  <si>
    <t>Actielessen</t>
  </si>
  <si>
    <t>TOTAAL OPBRENGSTEN</t>
  </si>
  <si>
    <t>HUISVESTINGSKOSTEN</t>
  </si>
  <si>
    <t>Huur banen</t>
  </si>
  <si>
    <t>Energie/water</t>
  </si>
  <si>
    <t>Onderhoud gebouw/banen</t>
  </si>
  <si>
    <t>Belastingen onroerend goed</t>
  </si>
  <si>
    <t>Schoonmaakkosten</t>
  </si>
  <si>
    <t>Overige huisvestingskosten</t>
  </si>
  <si>
    <t>Totaal huisvestingskosten</t>
  </si>
  <si>
    <t>ORGANISATIEKOSTEN</t>
  </si>
  <si>
    <t>Algemeen Beheer</t>
  </si>
  <si>
    <t>Speelmateriaal</t>
  </si>
  <si>
    <t>Telefoon/TV/Internet</t>
  </si>
  <si>
    <t>Beheer internet</t>
  </si>
  <si>
    <t>Verzekeringen</t>
  </si>
  <si>
    <t>Afdracht KNLTB (leden)</t>
  </si>
  <si>
    <t>Afdracht KNLTB (vereniging)</t>
  </si>
  <si>
    <t>overige algemene kosten</t>
  </si>
  <si>
    <t>Rente/bankkosten</t>
  </si>
  <si>
    <t>Totaal organisatiekosten</t>
  </si>
  <si>
    <t>AFSCHRIJVINGSKOSTEN</t>
  </si>
  <si>
    <t>Afschrijving gebouw</t>
  </si>
  <si>
    <t>nieuwe investeringen</t>
  </si>
  <si>
    <t>Totaal afschrijvingskosten</t>
  </si>
  <si>
    <t>Toevoegen onderhoudsfonds</t>
  </si>
  <si>
    <t>pr-kosten</t>
  </si>
  <si>
    <t>aanschaf doeken</t>
  </si>
  <si>
    <t>Totaal PR-kosten</t>
  </si>
  <si>
    <t>INKOPEN</t>
  </si>
  <si>
    <t>Kosten Clubhuis TCH</t>
  </si>
  <si>
    <t>Totaal clubhuiscommissie</t>
  </si>
  <si>
    <t>COMBINATIEFUNCTIONARIS</t>
  </si>
  <si>
    <t>Totaal combinatiefunctionaris</t>
  </si>
  <si>
    <t>TOTAAL EXPLOITATIEKOSTEN</t>
  </si>
  <si>
    <t>Bijdrage eigen onderhoud banen</t>
  </si>
  <si>
    <t>Bijdrage kantine</t>
  </si>
  <si>
    <t>PR-KOSTEN (sponsorgelden)</t>
  </si>
  <si>
    <t>Contributie</t>
  </si>
  <si>
    <t>Vastgestelde contributie</t>
  </si>
  <si>
    <t>afname 5%</t>
  </si>
  <si>
    <t xml:space="preserve">ACTIVITEITSKOSTEN </t>
  </si>
  <si>
    <t>huisvesting/organisatie/afschrijving/OHF</t>
  </si>
  <si>
    <t>Totaal activiteitskosten</t>
  </si>
  <si>
    <t>Totaal</t>
  </si>
  <si>
    <t>Bijdrage combinatiefunctionaris</t>
  </si>
  <si>
    <t>Afschrijving inventaris</t>
  </si>
  <si>
    <t>ADVIES KLANKBORDGROEP BASIS CONTRIBUTIEBEREKENING</t>
  </si>
  <si>
    <t>Dekking door contributie</t>
  </si>
  <si>
    <t>Bijdrage PR kosten</t>
  </si>
  <si>
    <t>Sponsorgeld 2016</t>
  </si>
  <si>
    <t>Bijdrage vaste kosten tbv contributie</t>
  </si>
  <si>
    <t>bijdrage uit sponsorgelden (50% vh sponsorgeld)</t>
  </si>
  <si>
    <t>vaste kosten minus 50% sponsorgeld en bijdrage kantine</t>
  </si>
  <si>
    <t>5 BANEN</t>
  </si>
  <si>
    <t xml:space="preserve">Inhuur trainers </t>
  </si>
  <si>
    <t>Gebaseerd op 250 leden</t>
  </si>
  <si>
    <t>Gebaseerd op 237 leden</t>
  </si>
  <si>
    <t>214 senior/36 junior</t>
  </si>
  <si>
    <t>204 senior/33 junior</t>
  </si>
  <si>
    <t>Gebaseerd op 225 leden</t>
  </si>
  <si>
    <t>194 senior/31 junior</t>
  </si>
  <si>
    <t>Vaste activa</t>
  </si>
  <si>
    <t>Vermogen</t>
  </si>
  <si>
    <t>Clubhuis/kleedlokalen/baanverlichting</t>
  </si>
  <si>
    <t>Eigen Vermogen</t>
  </si>
  <si>
    <t>Afschrijving</t>
  </si>
  <si>
    <t>Totaal vermogen</t>
  </si>
  <si>
    <t>Inventaris</t>
  </si>
  <si>
    <t>Totaal vaste activa</t>
  </si>
  <si>
    <t>Vlottende activa</t>
  </si>
  <si>
    <t>Voorzieningen</t>
  </si>
  <si>
    <t>Voorraden</t>
  </si>
  <si>
    <t>Onderhoudsfonds</t>
  </si>
  <si>
    <t>Transitoria</t>
  </si>
  <si>
    <t>Vorderingen</t>
  </si>
  <si>
    <t>Totale vlottende activa</t>
  </si>
  <si>
    <t>Kortlopende schulden</t>
  </si>
  <si>
    <t>Vooruitontvangen</t>
  </si>
  <si>
    <t>Liquide middelen</t>
  </si>
  <si>
    <t>BALANS PER 31-12-2015</t>
  </si>
  <si>
    <t xml:space="preserve">Activiteiten </t>
  </si>
  <si>
    <t xml:space="preserve">TC HOLTEN BEGROTING 2016 -2018 </t>
  </si>
  <si>
    <t>euro 126 contributie</t>
  </si>
  <si>
    <t>wervingskosten jeugd en senioren</t>
  </si>
</sst>
</file>

<file path=xl/styles.xml><?xml version="1.0" encoding="utf-8"?>
<styleSheet xmlns="http://schemas.openxmlformats.org/spreadsheetml/2006/main">
  <numFmts count="2">
    <numFmt numFmtId="42" formatCode="_ &quot;€&quot;\ * #,##0_ ;_ &quot;€&quot;\ * \-#,##0_ ;_ &quot;€&quot;\ * &quot;-&quot;_ ;_ @_ "/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/>
    <xf numFmtId="0" fontId="1" fillId="0" borderId="0" xfId="0" applyFont="1"/>
    <xf numFmtId="42" fontId="0" fillId="0" borderId="5" xfId="0" applyNumberFormat="1" applyBorder="1"/>
    <xf numFmtId="42" fontId="1" fillId="0" borderId="0" xfId="0" applyNumberFormat="1" applyFont="1" applyBorder="1"/>
    <xf numFmtId="42" fontId="1" fillId="0" borderId="0" xfId="0" applyNumberFormat="1" applyFont="1"/>
    <xf numFmtId="0" fontId="0" fillId="0" borderId="0" xfId="0"/>
    <xf numFmtId="42" fontId="0" fillId="0" borderId="0" xfId="0" applyNumberFormat="1"/>
    <xf numFmtId="42" fontId="0" fillId="0" borderId="1" xfId="0" applyNumberFormat="1" applyBorder="1"/>
    <xf numFmtId="0" fontId="3" fillId="0" borderId="0" xfId="0" applyFont="1"/>
    <xf numFmtId="0" fontId="4" fillId="0" borderId="0" xfId="0" applyFont="1"/>
    <xf numFmtId="42" fontId="4" fillId="0" borderId="0" xfId="0" applyNumberFormat="1" applyFont="1"/>
    <xf numFmtId="0" fontId="4" fillId="0" borderId="0" xfId="0" applyFont="1" applyFill="1"/>
    <xf numFmtId="0" fontId="5" fillId="0" borderId="0" xfId="0" applyFont="1"/>
    <xf numFmtId="42" fontId="5" fillId="0" borderId="0" xfId="0" applyNumberFormat="1" applyFont="1"/>
    <xf numFmtId="0" fontId="4" fillId="0" borderId="0" xfId="0" applyFont="1" applyBorder="1"/>
    <xf numFmtId="0" fontId="1" fillId="0" borderId="1" xfId="0" applyFont="1" applyBorder="1"/>
    <xf numFmtId="0" fontId="9" fillId="0" borderId="0" xfId="0" applyFont="1"/>
    <xf numFmtId="42" fontId="9" fillId="0" borderId="0" xfId="0" applyNumberFormat="1" applyFont="1"/>
    <xf numFmtId="0" fontId="7" fillId="0" borderId="0" xfId="0" applyFont="1"/>
    <xf numFmtId="42" fontId="7" fillId="0" borderId="0" xfId="0" applyNumberFormat="1" applyFont="1"/>
    <xf numFmtId="0" fontId="6" fillId="0" borderId="0" xfId="0" applyFont="1" applyFill="1"/>
    <xf numFmtId="42" fontId="6" fillId="0" borderId="0" xfId="0" applyNumberFormat="1" applyFont="1" applyFill="1"/>
    <xf numFmtId="42" fontId="6" fillId="0" borderId="5" xfId="0" applyNumberFormat="1" applyFont="1" applyFill="1" applyBorder="1"/>
    <xf numFmtId="0" fontId="7" fillId="0" borderId="0" xfId="0" applyFont="1" applyFill="1"/>
    <xf numFmtId="42" fontId="7" fillId="0" borderId="0" xfId="0" applyNumberFormat="1" applyFont="1" applyFill="1"/>
    <xf numFmtId="0" fontId="6" fillId="0" borderId="0" xfId="0" applyFont="1"/>
    <xf numFmtId="42" fontId="6" fillId="0" borderId="0" xfId="0" applyNumberFormat="1" applyFont="1" applyFill="1" applyBorder="1"/>
    <xf numFmtId="0" fontId="1" fillId="0" borderId="0" xfId="0" applyNumberFormat="1" applyFont="1"/>
    <xf numFmtId="14" fontId="1" fillId="0" borderId="0" xfId="0" applyNumberFormat="1" applyFont="1"/>
    <xf numFmtId="42" fontId="2" fillId="0" borderId="5" xfId="0" applyNumberFormat="1" applyFont="1" applyBorder="1"/>
    <xf numFmtId="42" fontId="0" fillId="0" borderId="3" xfId="0" applyNumberFormat="1" applyBorder="1"/>
    <xf numFmtId="0" fontId="1" fillId="2" borderId="0" xfId="0" applyFont="1" applyFill="1"/>
    <xf numFmtId="42" fontId="1" fillId="2" borderId="0" xfId="0" applyNumberFormat="1" applyFont="1" applyFill="1"/>
    <xf numFmtId="42" fontId="1" fillId="2" borderId="0" xfId="0" applyNumberFormat="1" applyFont="1" applyFill="1" applyBorder="1"/>
    <xf numFmtId="0" fontId="0" fillId="0" borderId="0" xfId="0" applyFont="1" applyFill="1"/>
    <xf numFmtId="42" fontId="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42" fontId="10" fillId="0" borderId="0" xfId="0" applyNumberFormat="1" applyFont="1" applyFill="1" applyBorder="1"/>
    <xf numFmtId="42" fontId="7" fillId="0" borderId="1" xfId="0" applyNumberFormat="1" applyFont="1" applyFill="1" applyBorder="1"/>
    <xf numFmtId="42" fontId="7" fillId="0" borderId="0" xfId="0" applyNumberFormat="1" applyFont="1" applyFill="1" applyBorder="1"/>
    <xf numFmtId="0" fontId="9" fillId="0" borderId="0" xfId="0" applyFont="1" applyFill="1"/>
    <xf numFmtId="42" fontId="10" fillId="0" borderId="0" xfId="0" applyNumberFormat="1" applyFont="1" applyFill="1"/>
    <xf numFmtId="0" fontId="7" fillId="0" borderId="0" xfId="0" applyNumberFormat="1" applyFont="1" applyFill="1"/>
    <xf numFmtId="0" fontId="7" fillId="0" borderId="0" xfId="0" applyNumberFormat="1" applyFont="1" applyFill="1" applyBorder="1"/>
    <xf numFmtId="42" fontId="6" fillId="0" borderId="2" xfId="0" applyNumberFormat="1" applyFont="1" applyFill="1" applyBorder="1"/>
    <xf numFmtId="42" fontId="6" fillId="0" borderId="3" xfId="0" applyNumberFormat="1" applyFont="1" applyFill="1" applyBorder="1"/>
    <xf numFmtId="42" fontId="7" fillId="0" borderId="4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42" fontId="11" fillId="0" borderId="0" xfId="0" applyNumberFormat="1" applyFont="1" applyFill="1" applyBorder="1"/>
    <xf numFmtId="10" fontId="6" fillId="0" borderId="0" xfId="0" applyNumberFormat="1" applyFont="1" applyFill="1"/>
    <xf numFmtId="164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5" fillId="0" borderId="0" xfId="0" applyFont="1"/>
    <xf numFmtId="0" fontId="1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/>
    <xf numFmtId="15" fontId="5" fillId="0" borderId="0" xfId="0" applyNumberFormat="1" applyFont="1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Normal="100" workbookViewId="0">
      <selection activeCell="J61" sqref="J61"/>
    </sheetView>
  </sheetViews>
  <sheetFormatPr defaultRowHeight="12.6"/>
  <cols>
    <col min="1" max="1" width="68.44140625" style="12" bestFit="1" customWidth="1"/>
    <col min="2" max="2" width="4.33203125" style="10" customWidth="1"/>
    <col min="3" max="3" width="28.33203125" style="22" bestFit="1" customWidth="1"/>
    <col min="4" max="4" width="3.77734375" style="27" customWidth="1"/>
    <col min="5" max="5" width="28.33203125" style="22" bestFit="1" customWidth="1"/>
    <col min="6" max="6" width="3.6640625" style="21" customWidth="1"/>
    <col min="7" max="7" width="28.33203125" style="22" bestFit="1" customWidth="1"/>
    <col min="8" max="8" width="17.44140625" style="10" customWidth="1"/>
    <col min="9" max="16384" width="8.88671875" style="10"/>
  </cols>
  <sheetData>
    <row r="1" spans="1:7" ht="16.2">
      <c r="A1" s="61" t="s">
        <v>96</v>
      </c>
      <c r="B1" s="60"/>
    </row>
    <row r="2" spans="1:7">
      <c r="A2" s="65">
        <v>42398</v>
      </c>
    </row>
    <row r="3" spans="1:7">
      <c r="A3" s="42"/>
    </row>
    <row r="4" spans="1:7" ht="13.2" thickBot="1">
      <c r="C4" s="40" t="s">
        <v>70</v>
      </c>
      <c r="D4" s="41"/>
      <c r="E4" s="40" t="s">
        <v>71</v>
      </c>
      <c r="G4" s="40" t="s">
        <v>74</v>
      </c>
    </row>
    <row r="5" spans="1:7" ht="13.2" thickTop="1">
      <c r="C5" s="41"/>
      <c r="D5" s="41"/>
      <c r="E5" s="41"/>
      <c r="G5" s="41"/>
    </row>
    <row r="6" spans="1:7">
      <c r="A6" s="42"/>
      <c r="C6" s="25" t="s">
        <v>68</v>
      </c>
      <c r="D6" s="41"/>
      <c r="E6" s="43" t="s">
        <v>54</v>
      </c>
      <c r="G6" s="43" t="s">
        <v>54</v>
      </c>
    </row>
    <row r="7" spans="1:7">
      <c r="A7" s="62"/>
      <c r="C7" s="25" t="s">
        <v>1</v>
      </c>
      <c r="D7" s="41"/>
      <c r="E7" s="25" t="s">
        <v>1</v>
      </c>
      <c r="G7" s="25" t="s">
        <v>1</v>
      </c>
    </row>
    <row r="8" spans="1:7">
      <c r="C8" s="44">
        <v>2016</v>
      </c>
      <c r="D8" s="45"/>
      <c r="E8" s="44">
        <v>2017</v>
      </c>
      <c r="G8" s="44">
        <v>2018</v>
      </c>
    </row>
    <row r="9" spans="1:7" ht="13.2" thickBot="1">
      <c r="A9" s="63"/>
      <c r="C9" s="40" t="s">
        <v>72</v>
      </c>
      <c r="D9" s="41"/>
      <c r="E9" s="40" t="s">
        <v>73</v>
      </c>
      <c r="G9" s="40" t="s">
        <v>75</v>
      </c>
    </row>
    <row r="10" spans="1:7" ht="13.8" thickTop="1" thickBot="1">
      <c r="A10" s="64"/>
      <c r="C10" s="46" t="s">
        <v>97</v>
      </c>
      <c r="E10" s="46" t="s">
        <v>97</v>
      </c>
      <c r="G10" s="46" t="s">
        <v>97</v>
      </c>
    </row>
    <row r="11" spans="1:7" ht="13.2" thickTop="1">
      <c r="A11" s="51" t="s">
        <v>0</v>
      </c>
    </row>
    <row r="12" spans="1:7">
      <c r="A12" s="62" t="s">
        <v>2</v>
      </c>
      <c r="C12" s="22">
        <f>C26</f>
        <v>46732</v>
      </c>
      <c r="E12" s="22">
        <f>E26</f>
        <v>44346</v>
      </c>
      <c r="G12" s="22">
        <f>G26</f>
        <v>41834</v>
      </c>
    </row>
    <row r="13" spans="1:7" ht="13.2" thickBot="1">
      <c r="A13" s="62" t="s">
        <v>3</v>
      </c>
      <c r="C13" s="47">
        <f>C77</f>
        <v>44451.729999999996</v>
      </c>
      <c r="E13" s="47">
        <f>E77</f>
        <v>42479.25</v>
      </c>
      <c r="G13" s="47">
        <f>G77</f>
        <v>42361.670639999997</v>
      </c>
    </row>
    <row r="14" spans="1:7" ht="13.2" thickBot="1">
      <c r="A14" s="64" t="s">
        <v>4</v>
      </c>
      <c r="C14" s="48">
        <f>C12-C13</f>
        <v>2280.2700000000041</v>
      </c>
      <c r="D14" s="41"/>
      <c r="E14" s="48">
        <f>E12-E13</f>
        <v>1866.75</v>
      </c>
      <c r="G14" s="48">
        <f>G12-G13</f>
        <v>-527.67063999999664</v>
      </c>
    </row>
    <row r="15" spans="1:7" ht="13.2" thickTop="1"/>
    <row r="16" spans="1:7">
      <c r="A16" s="62" t="s">
        <v>5</v>
      </c>
    </row>
    <row r="17" spans="1:7">
      <c r="A17" s="12" t="s">
        <v>6</v>
      </c>
      <c r="C17" s="22">
        <f>126*232</f>
        <v>29232</v>
      </c>
      <c r="E17" s="22">
        <f>126*221</f>
        <v>27846</v>
      </c>
      <c r="G17" s="22">
        <f>209*126</f>
        <v>26334</v>
      </c>
    </row>
    <row r="18" spans="1:7">
      <c r="A18" s="12" t="s">
        <v>7</v>
      </c>
      <c r="C18" s="22">
        <v>750</v>
      </c>
      <c r="E18" s="22">
        <v>750</v>
      </c>
      <c r="G18" s="22">
        <v>750</v>
      </c>
    </row>
    <row r="19" spans="1:7">
      <c r="A19" s="12" t="s">
        <v>8</v>
      </c>
      <c r="C19" s="22">
        <v>9000</v>
      </c>
      <c r="E19" s="22">
        <v>8500</v>
      </c>
      <c r="G19" s="22">
        <v>8000</v>
      </c>
    </row>
    <row r="20" spans="1:7">
      <c r="A20" s="12" t="s">
        <v>9</v>
      </c>
      <c r="C20" s="22">
        <v>0</v>
      </c>
      <c r="E20" s="22">
        <v>0</v>
      </c>
      <c r="G20" s="22">
        <v>0</v>
      </c>
    </row>
    <row r="21" spans="1:7">
      <c r="A21" s="12" t="s">
        <v>10</v>
      </c>
      <c r="C21" s="22">
        <v>6500</v>
      </c>
      <c r="E21" s="22">
        <v>6500</v>
      </c>
      <c r="G21" s="22">
        <v>6000</v>
      </c>
    </row>
    <row r="22" spans="1:7" s="15" customFormat="1">
      <c r="A22" s="50" t="s">
        <v>11</v>
      </c>
      <c r="C22" s="27">
        <v>500</v>
      </c>
      <c r="D22" s="27"/>
      <c r="E22" s="27">
        <v>500</v>
      </c>
      <c r="F22" s="49"/>
      <c r="G22" s="27">
        <v>500</v>
      </c>
    </row>
    <row r="23" spans="1:7">
      <c r="A23" s="12" t="s">
        <v>12</v>
      </c>
      <c r="C23" s="22">
        <v>500</v>
      </c>
      <c r="E23" s="22">
        <v>0</v>
      </c>
      <c r="G23" s="22">
        <v>0</v>
      </c>
    </row>
    <row r="24" spans="1:7">
      <c r="A24" s="12" t="s">
        <v>13</v>
      </c>
      <c r="C24" s="22">
        <v>250</v>
      </c>
      <c r="E24" s="22">
        <v>250</v>
      </c>
      <c r="G24" s="22">
        <v>250</v>
      </c>
    </row>
    <row r="25" spans="1:7">
      <c r="A25" s="12" t="s">
        <v>14</v>
      </c>
      <c r="C25" s="23">
        <v>0</v>
      </c>
      <c r="E25" s="23">
        <v>0</v>
      </c>
      <c r="G25" s="23">
        <v>0</v>
      </c>
    </row>
    <row r="26" spans="1:7">
      <c r="A26" s="62" t="s">
        <v>15</v>
      </c>
      <c r="C26" s="25">
        <f>SUM(C17:C25)</f>
        <v>46732</v>
      </c>
      <c r="D26" s="41"/>
      <c r="E26" s="25">
        <f>SUM(E17:E25)</f>
        <v>44346</v>
      </c>
      <c r="G26" s="25">
        <f>SUM(G17:G25)</f>
        <v>41834</v>
      </c>
    </row>
    <row r="27" spans="1:7">
      <c r="A27" s="62"/>
    </row>
    <row r="28" spans="1:7">
      <c r="A28" s="62" t="s">
        <v>16</v>
      </c>
    </row>
    <row r="29" spans="1:7">
      <c r="A29" s="12" t="s">
        <v>17</v>
      </c>
      <c r="C29" s="22">
        <v>12117</v>
      </c>
      <c r="E29" s="22">
        <f>C29 + SUM(C29*7%)</f>
        <v>12965.19</v>
      </c>
      <c r="G29" s="22">
        <f>E29+SUM(0.7%*E29)</f>
        <v>13055.946330000001</v>
      </c>
    </row>
    <row r="30" spans="1:7">
      <c r="A30" s="12" t="s">
        <v>49</v>
      </c>
      <c r="C30" s="22">
        <v>-2181</v>
      </c>
      <c r="E30" s="22">
        <f>C30+SUM(C30*7%)</f>
        <v>-2333.67</v>
      </c>
      <c r="G30" s="22">
        <f>E30+SUM(0.7%*E30)</f>
        <v>-2350.00569</v>
      </c>
    </row>
    <row r="31" spans="1:7">
      <c r="A31" s="12" t="s">
        <v>18</v>
      </c>
      <c r="C31" s="22">
        <v>4250</v>
      </c>
      <c r="E31" s="22">
        <v>4500</v>
      </c>
      <c r="G31" s="22">
        <v>4500</v>
      </c>
    </row>
    <row r="32" spans="1:7">
      <c r="A32" s="12" t="s">
        <v>19</v>
      </c>
      <c r="C32" s="22">
        <v>2750</v>
      </c>
      <c r="E32" s="22">
        <v>2750</v>
      </c>
      <c r="G32" s="22">
        <v>2750</v>
      </c>
    </row>
    <row r="33" spans="1:7">
      <c r="A33" s="12" t="s">
        <v>20</v>
      </c>
      <c r="C33" s="22">
        <v>1300</v>
      </c>
      <c r="E33" s="22">
        <v>1300</v>
      </c>
      <c r="G33" s="22">
        <v>1300</v>
      </c>
    </row>
    <row r="34" spans="1:7">
      <c r="A34" s="21" t="s">
        <v>21</v>
      </c>
      <c r="C34" s="22">
        <v>1500</v>
      </c>
      <c r="E34" s="22">
        <v>1500</v>
      </c>
      <c r="G34" s="22">
        <v>1500</v>
      </c>
    </row>
    <row r="35" spans="1:7" ht="13.2" thickBot="1">
      <c r="A35" s="12" t="s">
        <v>22</v>
      </c>
      <c r="C35" s="47">
        <v>750</v>
      </c>
      <c r="E35" s="47">
        <v>750</v>
      </c>
      <c r="G35" s="47">
        <v>750</v>
      </c>
    </row>
    <row r="36" spans="1:7">
      <c r="A36" s="62" t="s">
        <v>23</v>
      </c>
      <c r="C36" s="41">
        <f>SUM(C29:C35)</f>
        <v>20486</v>
      </c>
      <c r="D36" s="41"/>
      <c r="E36" s="41">
        <f>SUM(E29:E35)</f>
        <v>21431.52</v>
      </c>
      <c r="G36" s="41">
        <f>SUM(G29:G35)</f>
        <v>21505.940640000001</v>
      </c>
    </row>
    <row r="38" spans="1:7">
      <c r="A38" s="62" t="s">
        <v>24</v>
      </c>
    </row>
    <row r="39" spans="1:7">
      <c r="A39" s="21" t="s">
        <v>25</v>
      </c>
      <c r="C39" s="22">
        <v>850</v>
      </c>
      <c r="E39" s="22">
        <v>750</v>
      </c>
      <c r="G39" s="22">
        <v>750</v>
      </c>
    </row>
    <row r="40" spans="1:7">
      <c r="A40" s="21" t="s">
        <v>26</v>
      </c>
      <c r="C40" s="22">
        <v>850</v>
      </c>
      <c r="E40" s="22">
        <v>750</v>
      </c>
      <c r="G40" s="22">
        <v>750</v>
      </c>
    </row>
    <row r="41" spans="1:7">
      <c r="A41" s="21" t="s">
        <v>27</v>
      </c>
      <c r="C41" s="22">
        <v>800</v>
      </c>
      <c r="E41" s="22">
        <v>800</v>
      </c>
      <c r="G41" s="22">
        <v>800</v>
      </c>
    </row>
    <row r="42" spans="1:7">
      <c r="A42" s="21" t="s">
        <v>28</v>
      </c>
      <c r="C42" s="22">
        <v>100</v>
      </c>
      <c r="E42" s="22">
        <v>100</v>
      </c>
      <c r="G42" s="22">
        <v>100</v>
      </c>
    </row>
    <row r="43" spans="1:7">
      <c r="A43" s="12" t="s">
        <v>29</v>
      </c>
      <c r="C43" s="22">
        <v>2500</v>
      </c>
      <c r="E43" s="22">
        <v>2500</v>
      </c>
      <c r="G43" s="22">
        <v>2500</v>
      </c>
    </row>
    <row r="44" spans="1:7">
      <c r="A44" s="21" t="s">
        <v>30</v>
      </c>
      <c r="C44" s="22">
        <f>250*16</f>
        <v>4000</v>
      </c>
      <c r="E44" s="22">
        <f>237*16</f>
        <v>3792</v>
      </c>
      <c r="G44" s="22">
        <f>225*16</f>
        <v>3600</v>
      </c>
    </row>
    <row r="45" spans="1:7">
      <c r="A45" s="21" t="s">
        <v>31</v>
      </c>
      <c r="C45" s="22">
        <v>175.73</v>
      </c>
      <c r="E45" s="22">
        <v>175.73</v>
      </c>
      <c r="G45" s="22">
        <v>175.73</v>
      </c>
    </row>
    <row r="46" spans="1:7">
      <c r="A46" s="12" t="s">
        <v>32</v>
      </c>
      <c r="C46" s="22">
        <v>1000</v>
      </c>
      <c r="E46" s="22">
        <v>500</v>
      </c>
      <c r="G46" s="22">
        <v>500</v>
      </c>
    </row>
    <row r="47" spans="1:7" ht="13.2" thickBot="1">
      <c r="A47" s="12" t="s">
        <v>33</v>
      </c>
      <c r="C47" s="47">
        <v>250</v>
      </c>
      <c r="E47" s="47">
        <v>250</v>
      </c>
      <c r="G47" s="47">
        <v>250</v>
      </c>
    </row>
    <row r="48" spans="1:7">
      <c r="A48" s="62" t="s">
        <v>34</v>
      </c>
      <c r="C48" s="25">
        <f>SUM(C39:C47)</f>
        <v>10525.73</v>
      </c>
      <c r="D48" s="41"/>
      <c r="E48" s="25">
        <f>SUM(E39:E47)</f>
        <v>9617.73</v>
      </c>
      <c r="G48" s="25">
        <f>SUM(G39:G47)</f>
        <v>9425.73</v>
      </c>
    </row>
    <row r="50" spans="1:7">
      <c r="A50" s="62" t="s">
        <v>35</v>
      </c>
    </row>
    <row r="51" spans="1:7">
      <c r="A51" s="21" t="s">
        <v>36</v>
      </c>
      <c r="C51" s="22">
        <v>3040</v>
      </c>
      <c r="E51" s="22">
        <v>0</v>
      </c>
      <c r="G51" s="22">
        <v>0</v>
      </c>
    </row>
    <row r="52" spans="1:7">
      <c r="A52" s="21" t="s">
        <v>60</v>
      </c>
      <c r="C52" s="22">
        <v>750</v>
      </c>
      <c r="E52" s="22">
        <v>0</v>
      </c>
      <c r="G52" s="22">
        <v>0</v>
      </c>
    </row>
    <row r="53" spans="1:7" ht="13.2" thickBot="1">
      <c r="A53" s="12" t="s">
        <v>37</v>
      </c>
      <c r="C53" s="47">
        <v>100</v>
      </c>
      <c r="E53" s="47">
        <v>0</v>
      </c>
      <c r="G53" s="47">
        <v>0</v>
      </c>
    </row>
    <row r="54" spans="1:7">
      <c r="A54" s="62" t="s">
        <v>38</v>
      </c>
      <c r="C54" s="25">
        <f>SUM(C51:C53)</f>
        <v>3890</v>
      </c>
      <c r="D54" s="41"/>
      <c r="E54" s="25">
        <v>3880</v>
      </c>
      <c r="G54" s="25">
        <v>3880</v>
      </c>
    </row>
    <row r="55" spans="1:7">
      <c r="A55" s="62"/>
    </row>
    <row r="56" spans="1:7">
      <c r="A56" s="62" t="s">
        <v>39</v>
      </c>
      <c r="C56" s="22">
        <v>800</v>
      </c>
      <c r="E56" s="22">
        <v>800</v>
      </c>
      <c r="G56" s="22">
        <v>800</v>
      </c>
    </row>
    <row r="57" spans="1:7">
      <c r="A57" s="62"/>
    </row>
    <row r="58" spans="1:7">
      <c r="A58" s="62" t="s">
        <v>51</v>
      </c>
    </row>
    <row r="59" spans="1:7">
      <c r="A59" s="12" t="s">
        <v>98</v>
      </c>
      <c r="C59" s="22">
        <v>500</v>
      </c>
      <c r="E59" s="22">
        <v>500</v>
      </c>
      <c r="G59" s="22">
        <v>500</v>
      </c>
    </row>
    <row r="60" spans="1:7">
      <c r="A60" s="12" t="s">
        <v>40</v>
      </c>
      <c r="C60" s="22">
        <v>750</v>
      </c>
      <c r="E60" s="22">
        <v>750</v>
      </c>
      <c r="G60" s="22">
        <v>750</v>
      </c>
    </row>
    <row r="61" spans="1:7">
      <c r="A61" s="12" t="s">
        <v>41</v>
      </c>
      <c r="C61" s="23">
        <v>0</v>
      </c>
      <c r="E61" s="23">
        <v>0</v>
      </c>
      <c r="G61" s="23">
        <v>0</v>
      </c>
    </row>
    <row r="62" spans="1:7">
      <c r="A62" s="62" t="s">
        <v>42</v>
      </c>
      <c r="C62" s="25">
        <f>SUM(C59:C61)</f>
        <v>1250</v>
      </c>
      <c r="D62" s="41"/>
      <c r="E62" s="25">
        <f>SUM(E59:E61)</f>
        <v>1250</v>
      </c>
      <c r="G62" s="25">
        <f>SUM(G59:G61)</f>
        <v>1250</v>
      </c>
    </row>
    <row r="63" spans="1:7">
      <c r="A63" s="62"/>
    </row>
    <row r="64" spans="1:7">
      <c r="A64" s="62" t="s">
        <v>43</v>
      </c>
    </row>
    <row r="65" spans="1:7">
      <c r="A65" s="62" t="s">
        <v>9</v>
      </c>
    </row>
    <row r="66" spans="1:7">
      <c r="A66" s="12" t="s">
        <v>44</v>
      </c>
      <c r="C66" s="23">
        <v>6000</v>
      </c>
      <c r="E66" s="23">
        <v>5500</v>
      </c>
      <c r="G66" s="23">
        <v>5500</v>
      </c>
    </row>
    <row r="67" spans="1:7">
      <c r="A67" s="62" t="s">
        <v>45</v>
      </c>
      <c r="C67" s="25">
        <f>SUM(C66:C66)</f>
        <v>6000</v>
      </c>
      <c r="D67" s="41"/>
      <c r="E67" s="25">
        <f>SUM(E66:E66)</f>
        <v>5500</v>
      </c>
      <c r="G67" s="25">
        <f>SUM(G66:G66)</f>
        <v>5500</v>
      </c>
    </row>
    <row r="68" spans="1:7">
      <c r="A68" s="62"/>
    </row>
    <row r="69" spans="1:7">
      <c r="A69" s="62" t="s">
        <v>46</v>
      </c>
    </row>
    <row r="70" spans="1:7">
      <c r="A70" s="62" t="s">
        <v>69</v>
      </c>
      <c r="C70" s="23">
        <v>1500</v>
      </c>
      <c r="E70" s="23">
        <v>0</v>
      </c>
      <c r="G70" s="23">
        <v>0</v>
      </c>
    </row>
    <row r="71" spans="1:7">
      <c r="A71" s="27" t="s">
        <v>47</v>
      </c>
      <c r="B71" s="15"/>
      <c r="C71" s="22">
        <f>C70</f>
        <v>1500</v>
      </c>
      <c r="E71" s="22">
        <f>E70</f>
        <v>0</v>
      </c>
      <c r="G71" s="22">
        <f>G70</f>
        <v>0</v>
      </c>
    </row>
    <row r="72" spans="1:7">
      <c r="A72" s="27"/>
      <c r="B72" s="15"/>
      <c r="C72" s="27"/>
      <c r="E72" s="27"/>
      <c r="G72" s="27"/>
    </row>
    <row r="73" spans="1:7">
      <c r="A73" s="24" t="s">
        <v>55</v>
      </c>
      <c r="C73" s="25"/>
      <c r="D73" s="41"/>
      <c r="E73" s="25"/>
      <c r="G73" s="25"/>
    </row>
    <row r="74" spans="1:7">
      <c r="A74" s="21" t="s">
        <v>95</v>
      </c>
      <c r="C74" s="23">
        <v>0</v>
      </c>
      <c r="E74" s="23">
        <v>0</v>
      </c>
      <c r="G74" s="23">
        <v>0</v>
      </c>
    </row>
    <row r="75" spans="1:7">
      <c r="A75" s="21" t="s">
        <v>57</v>
      </c>
      <c r="C75" s="25">
        <f>SUM(C74:C74)</f>
        <v>0</v>
      </c>
      <c r="D75" s="41"/>
      <c r="E75" s="25">
        <f>SUM(E74:E74)</f>
        <v>0</v>
      </c>
      <c r="G75" s="25">
        <f>SUM(G74:G74)</f>
        <v>0</v>
      </c>
    </row>
    <row r="77" spans="1:7" ht="13.2" thickBot="1">
      <c r="A77" s="64" t="s">
        <v>48</v>
      </c>
      <c r="C77" s="40">
        <f>C75+C67+C62+C54+C48+C36+C56+C70</f>
        <v>44451.729999999996</v>
      </c>
      <c r="D77" s="41"/>
      <c r="E77" s="40">
        <f>E75+E67+E62+E54+E48+E36+E56+E70</f>
        <v>42479.25</v>
      </c>
      <c r="G77" s="40">
        <f>G75+G67+G62+G54+G48+G36+G56+G70</f>
        <v>42361.670639999997</v>
      </c>
    </row>
    <row r="78" spans="1:7" ht="13.2" thickTop="1"/>
    <row r="80" spans="1:7">
      <c r="A80" s="62" t="s">
        <v>61</v>
      </c>
      <c r="B80" s="13"/>
    </row>
    <row r="81" spans="1:7">
      <c r="A81" s="62" t="s">
        <v>67</v>
      </c>
    </row>
    <row r="82" spans="1:7">
      <c r="A82" s="50" t="s">
        <v>56</v>
      </c>
      <c r="B82" s="15"/>
      <c r="C82" s="27">
        <f>C36+C48+C54+C56</f>
        <v>35701.729999999996</v>
      </c>
      <c r="E82" s="27">
        <f>E36+E48+E54+E56</f>
        <v>35729.25</v>
      </c>
      <c r="G82" s="27">
        <f>G36+G48+G54+G56</f>
        <v>35611.670639999997</v>
      </c>
    </row>
    <row r="83" spans="1:7">
      <c r="A83" s="50" t="s">
        <v>66</v>
      </c>
      <c r="B83" s="15"/>
      <c r="C83" s="22">
        <v>3500</v>
      </c>
      <c r="E83" s="22">
        <v>3250</v>
      </c>
      <c r="G83" s="22">
        <v>3250</v>
      </c>
    </row>
    <row r="84" spans="1:7">
      <c r="A84" s="50" t="s">
        <v>50</v>
      </c>
      <c r="B84" s="15"/>
      <c r="C84" s="23">
        <f>C19-C66</f>
        <v>3000</v>
      </c>
      <c r="E84" s="23">
        <f>E19-E66</f>
        <v>3000</v>
      </c>
      <c r="G84" s="23">
        <f>G19-G66</f>
        <v>2500</v>
      </c>
    </row>
    <row r="85" spans="1:7">
      <c r="A85" s="51" t="s">
        <v>62</v>
      </c>
      <c r="B85" s="52"/>
      <c r="C85" s="41">
        <f>C82-SUM(C83:C84)</f>
        <v>29201.729999999996</v>
      </c>
      <c r="D85" s="41"/>
      <c r="E85" s="41">
        <f>E82-SUM(E83:E84)</f>
        <v>29479.25</v>
      </c>
      <c r="G85" s="41">
        <f>G82-SUM(G83:G84)</f>
        <v>29861.670639999997</v>
      </c>
    </row>
    <row r="86" spans="1:7">
      <c r="A86" s="50"/>
      <c r="B86" s="15"/>
      <c r="C86" s="27"/>
      <c r="E86" s="27"/>
      <c r="G86" s="27"/>
    </row>
    <row r="87" spans="1:7" s="13" customFormat="1" ht="13.2" thickBot="1">
      <c r="A87" s="51" t="s">
        <v>52</v>
      </c>
      <c r="B87" s="51"/>
      <c r="C87" s="40">
        <f>C85/232</f>
        <v>125.86952586206895</v>
      </c>
      <c r="D87" s="41"/>
      <c r="E87" s="40">
        <f>E85/236</f>
        <v>124.91207627118644</v>
      </c>
      <c r="F87" s="24"/>
      <c r="G87" s="40">
        <f>G85/233</f>
        <v>128.1616765665236</v>
      </c>
    </row>
    <row r="88" spans="1:7" ht="13.2" thickTop="1">
      <c r="A88" s="50"/>
      <c r="B88" s="15"/>
      <c r="C88" s="27"/>
      <c r="E88" s="27"/>
      <c r="G88" s="27"/>
    </row>
    <row r="89" spans="1:7">
      <c r="A89" s="51" t="s">
        <v>53</v>
      </c>
      <c r="B89" s="51"/>
      <c r="C89" s="53"/>
      <c r="D89" s="53"/>
      <c r="E89" s="27"/>
      <c r="G89" s="27"/>
    </row>
    <row r="90" spans="1:7">
      <c r="A90" s="50"/>
      <c r="B90" s="15"/>
      <c r="C90" s="27"/>
      <c r="E90" s="27"/>
      <c r="G90" s="27"/>
    </row>
    <row r="91" spans="1:7">
      <c r="A91" s="50"/>
      <c r="B91" s="15"/>
      <c r="C91" s="27"/>
      <c r="E91" s="27"/>
      <c r="G91" s="27"/>
    </row>
    <row r="95" spans="1:7">
      <c r="G95" s="54"/>
    </row>
    <row r="96" spans="1:7">
      <c r="E96" s="27"/>
    </row>
    <row r="97" spans="1:7">
      <c r="E97" s="25"/>
      <c r="G97" s="55"/>
    </row>
    <row r="98" spans="1:7">
      <c r="E98" s="25"/>
    </row>
    <row r="100" spans="1:7">
      <c r="A100" s="42"/>
      <c r="B100" s="17"/>
    </row>
    <row r="101" spans="1:7">
      <c r="A101" s="42"/>
      <c r="B101" s="17"/>
    </row>
    <row r="107" spans="1:7">
      <c r="A107" s="56"/>
      <c r="B107" s="56"/>
    </row>
    <row r="108" spans="1:7">
      <c r="A108" s="57"/>
      <c r="B108" s="57"/>
    </row>
    <row r="109" spans="1:7">
      <c r="A109" s="42"/>
      <c r="B109" s="42"/>
    </row>
    <row r="110" spans="1:7">
      <c r="A110" s="24"/>
      <c r="B110" s="24"/>
    </row>
    <row r="111" spans="1:7">
      <c r="A111" s="24"/>
      <c r="B111" s="21"/>
    </row>
    <row r="112" spans="1:7">
      <c r="A112" s="58"/>
      <c r="B112" s="59"/>
    </row>
    <row r="113" spans="1:2">
      <c r="A113" s="59"/>
      <c r="B113" s="59"/>
    </row>
    <row r="114" spans="1:2">
      <c r="A114" s="42"/>
      <c r="B114" s="12"/>
    </row>
    <row r="115" spans="1:2">
      <c r="B115" s="12"/>
    </row>
    <row r="116" spans="1:2">
      <c r="A116" s="42"/>
      <c r="B116" s="12"/>
    </row>
    <row r="117" spans="1:2">
      <c r="B117" s="12"/>
    </row>
    <row r="118" spans="1:2">
      <c r="B118" s="12"/>
    </row>
    <row r="119" spans="1:2">
      <c r="B119" s="1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39" sqref="A39"/>
    </sheetView>
  </sheetViews>
  <sheetFormatPr defaultRowHeight="12.6"/>
  <cols>
    <col min="1" max="1" width="74.77734375" style="10" bestFit="1" customWidth="1"/>
    <col min="2" max="2" width="13.21875" style="10" customWidth="1"/>
    <col min="3" max="3" width="12" style="10" customWidth="1"/>
    <col min="4" max="4" width="14.21875" style="10" customWidth="1"/>
    <col min="5" max="16384" width="8.88671875" style="10"/>
  </cols>
  <sheetData>
    <row r="1" spans="1:5">
      <c r="A1" s="19" t="s">
        <v>64</v>
      </c>
      <c r="B1" s="19"/>
      <c r="C1" s="20">
        <v>6500</v>
      </c>
      <c r="D1" s="11"/>
      <c r="E1" s="11"/>
    </row>
    <row r="2" spans="1:5">
      <c r="A2" s="19"/>
      <c r="B2" s="19"/>
      <c r="C2" s="20"/>
      <c r="D2" s="11"/>
      <c r="E2" s="11"/>
    </row>
    <row r="3" spans="1:5">
      <c r="A3" s="19"/>
      <c r="B3" s="19"/>
      <c r="C3" s="20"/>
      <c r="D3" s="11"/>
      <c r="E3" s="11"/>
    </row>
    <row r="4" spans="1:5">
      <c r="A4" s="21" t="s">
        <v>65</v>
      </c>
      <c r="B4" s="21"/>
      <c r="C4" s="22">
        <v>3500</v>
      </c>
    </row>
    <row r="5" spans="1:5">
      <c r="A5" s="21" t="s">
        <v>59</v>
      </c>
      <c r="B5" s="21"/>
      <c r="C5" s="22">
        <v>1000</v>
      </c>
    </row>
    <row r="6" spans="1:5">
      <c r="A6" s="21" t="s">
        <v>63</v>
      </c>
      <c r="B6" s="21"/>
      <c r="C6" s="23">
        <v>1250</v>
      </c>
    </row>
    <row r="7" spans="1:5">
      <c r="A7" s="24" t="s">
        <v>58</v>
      </c>
      <c r="B7" s="24"/>
      <c r="C7" s="25">
        <f>SUM(C4:C6)</f>
        <v>5750</v>
      </c>
    </row>
    <row r="8" spans="1:5">
      <c r="A8" s="24"/>
      <c r="B8" s="24"/>
      <c r="C8" s="25"/>
    </row>
    <row r="9" spans="1:5">
      <c r="A9" s="19"/>
      <c r="B9" s="26"/>
      <c r="C9" s="25"/>
    </row>
    <row r="10" spans="1:5">
      <c r="A10" s="24"/>
      <c r="B10" s="26"/>
      <c r="C10" s="26"/>
      <c r="D10" s="13"/>
    </row>
    <row r="11" spans="1:5">
      <c r="A11" s="37"/>
      <c r="B11" s="38"/>
      <c r="C11" s="39"/>
      <c r="D11" s="14"/>
    </row>
    <row r="12" spans="1:5">
      <c r="A12" s="21"/>
      <c r="B12" s="26"/>
      <c r="C12" s="27"/>
      <c r="D12" s="14"/>
    </row>
    <row r="13" spans="1:5">
      <c r="C13" s="11"/>
    </row>
    <row r="15" spans="1:5">
      <c r="A15" s="17"/>
      <c r="B15" s="17"/>
      <c r="C15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opLeftCell="A4" workbookViewId="0">
      <selection activeCell="G33" sqref="G33"/>
    </sheetView>
  </sheetViews>
  <sheetFormatPr defaultRowHeight="14.4"/>
  <cols>
    <col min="1" max="1" width="36.5546875" style="6" bestFit="1" customWidth="1"/>
    <col min="2" max="2" width="9.5546875" style="7" bestFit="1" customWidth="1"/>
    <col min="3" max="3" width="13" style="7" customWidth="1"/>
    <col min="4" max="5" width="12.6640625" style="7" bestFit="1" customWidth="1"/>
    <col min="6" max="6" width="8.88671875" style="6"/>
    <col min="7" max="7" width="20.88671875" style="6" bestFit="1" customWidth="1"/>
    <col min="8" max="8" width="9.33203125" style="7" bestFit="1" customWidth="1"/>
    <col min="9" max="9" width="11.21875" style="7" bestFit="1" customWidth="1"/>
    <col min="10" max="11" width="12.6640625" style="7" bestFit="1" customWidth="1"/>
    <col min="12" max="12" width="8.88671875" style="6"/>
    <col min="13" max="13" width="9.33203125" style="6" bestFit="1" customWidth="1"/>
    <col min="14" max="16384" width="8.88671875" style="6"/>
  </cols>
  <sheetData>
    <row r="1" spans="1:11" ht="15" thickBot="1">
      <c r="A1" s="16" t="s">
        <v>94</v>
      </c>
      <c r="B1" s="4"/>
      <c r="C1" s="4"/>
    </row>
    <row r="2" spans="1:11" ht="15" thickTop="1"/>
    <row r="3" spans="1:11">
      <c r="B3" s="28">
        <v>2015</v>
      </c>
      <c r="C3" s="28">
        <v>2014</v>
      </c>
      <c r="D3" s="28">
        <v>2013</v>
      </c>
      <c r="E3" s="28">
        <v>2012</v>
      </c>
      <c r="H3" s="28">
        <v>2015</v>
      </c>
      <c r="I3" s="28">
        <v>2014</v>
      </c>
      <c r="J3" s="28">
        <v>2013</v>
      </c>
      <c r="K3" s="28">
        <v>2012</v>
      </c>
    </row>
    <row r="4" spans="1:11">
      <c r="B4" s="29"/>
      <c r="C4" s="28"/>
      <c r="D4" s="28"/>
      <c r="E4" s="28"/>
      <c r="H4" s="29"/>
      <c r="I4" s="28"/>
      <c r="J4" s="28"/>
      <c r="K4" s="28"/>
    </row>
    <row r="5" spans="1:11">
      <c r="B5" s="29"/>
      <c r="C5" s="28"/>
      <c r="D5" s="28"/>
      <c r="E5" s="28"/>
      <c r="H5" s="29"/>
      <c r="I5" s="28"/>
      <c r="J5" s="28"/>
      <c r="K5" s="28"/>
    </row>
    <row r="6" spans="1:11">
      <c r="A6" s="2" t="s">
        <v>76</v>
      </c>
      <c r="B6" s="5"/>
      <c r="C6" s="5"/>
      <c r="G6" s="2" t="s">
        <v>77</v>
      </c>
      <c r="H6" s="5"/>
      <c r="I6" s="5"/>
    </row>
    <row r="7" spans="1:11">
      <c r="A7" s="6" t="s">
        <v>78</v>
      </c>
      <c r="B7" s="7">
        <v>57170.400000000001</v>
      </c>
      <c r="C7" s="7">
        <v>57170.400000000001</v>
      </c>
      <c r="D7" s="7">
        <v>55370</v>
      </c>
      <c r="E7" s="7">
        <v>47744</v>
      </c>
      <c r="G7" s="6" t="s">
        <v>79</v>
      </c>
      <c r="H7" s="7">
        <v>59803.08</v>
      </c>
      <c r="I7" s="7">
        <v>60502</v>
      </c>
      <c r="J7" s="7">
        <v>59021</v>
      </c>
      <c r="K7" s="7">
        <v>52017</v>
      </c>
    </row>
    <row r="8" spans="1:11" ht="15" thickBot="1">
      <c r="A8" s="6" t="s">
        <v>80</v>
      </c>
      <c r="B8" s="3">
        <v>-13546.04</v>
      </c>
      <c r="C8" s="30">
        <v>-10155.780000000001</v>
      </c>
      <c r="D8" s="3">
        <v>-7012</v>
      </c>
      <c r="E8" s="3">
        <v>-4547</v>
      </c>
      <c r="G8" s="6" t="s">
        <v>4</v>
      </c>
      <c r="H8" s="3">
        <v>-1481.68</v>
      </c>
      <c r="I8" s="3">
        <v>-699</v>
      </c>
      <c r="J8" s="31">
        <v>1482</v>
      </c>
      <c r="K8" s="31">
        <v>7004</v>
      </c>
    </row>
    <row r="9" spans="1:11">
      <c r="B9" s="7">
        <f>SUM(B7:B8)</f>
        <v>43624.36</v>
      </c>
      <c r="C9" s="7">
        <f>SUM(C7:C8)</f>
        <v>47014.62</v>
      </c>
      <c r="D9" s="7">
        <f>SUM(D7:D8)</f>
        <v>48358</v>
      </c>
      <c r="E9" s="7">
        <f>SUM(E7:E8)</f>
        <v>43197</v>
      </c>
      <c r="G9" s="32" t="s">
        <v>81</v>
      </c>
      <c r="H9" s="33">
        <f>SUM(H7:H8)</f>
        <v>58321.4</v>
      </c>
      <c r="I9" s="33">
        <f>SUM(I7:I8)</f>
        <v>59803</v>
      </c>
      <c r="J9" s="33">
        <f>SUM(J7:J8)</f>
        <v>60503</v>
      </c>
      <c r="K9" s="33">
        <f>SUM(K7:K8)</f>
        <v>59021</v>
      </c>
    </row>
    <row r="11" spans="1:11">
      <c r="A11" s="6" t="s">
        <v>82</v>
      </c>
      <c r="B11" s="7">
        <v>7358.45</v>
      </c>
      <c r="C11" s="7">
        <v>10085</v>
      </c>
      <c r="D11" s="7">
        <v>10085</v>
      </c>
      <c r="E11" s="7">
        <v>10085</v>
      </c>
    </row>
    <row r="12" spans="1:11">
      <c r="A12" s="6" t="s">
        <v>80</v>
      </c>
      <c r="B12" s="3">
        <v>-200</v>
      </c>
      <c r="C12" s="3">
        <v>-10085</v>
      </c>
      <c r="D12" s="3">
        <v>-8667</v>
      </c>
      <c r="E12" s="3">
        <v>-7126</v>
      </c>
    </row>
    <row r="13" spans="1:11">
      <c r="B13" s="7">
        <f>SUM(B11:B12)</f>
        <v>7158.45</v>
      </c>
      <c r="C13" s="7">
        <f>SUM(C11:C12)</f>
        <v>0</v>
      </c>
      <c r="D13" s="7">
        <f>SUM(D11:D12)</f>
        <v>1418</v>
      </c>
      <c r="E13" s="7">
        <f>SUM(E11:E12)</f>
        <v>2959</v>
      </c>
    </row>
    <row r="15" spans="1:11">
      <c r="A15" s="1" t="s">
        <v>83</v>
      </c>
      <c r="B15" s="34">
        <f>B9+B13</f>
        <v>50782.81</v>
      </c>
      <c r="C15" s="34">
        <f>C9+C13</f>
        <v>47014.62</v>
      </c>
      <c r="D15" s="34">
        <f>D9+D13</f>
        <v>49776</v>
      </c>
      <c r="E15" s="34">
        <f>E9+E13</f>
        <v>46156</v>
      </c>
    </row>
    <row r="17" spans="1:13">
      <c r="A17" s="2" t="s">
        <v>84</v>
      </c>
      <c r="B17" s="5"/>
      <c r="C17" s="5"/>
      <c r="G17" s="2" t="s">
        <v>85</v>
      </c>
      <c r="H17" s="5"/>
      <c r="I17" s="5"/>
    </row>
    <row r="18" spans="1:13">
      <c r="A18" s="6" t="s">
        <v>86</v>
      </c>
      <c r="B18" s="7">
        <v>1039.1500000000001</v>
      </c>
      <c r="C18" s="7">
        <v>1607.54</v>
      </c>
      <c r="D18" s="7">
        <v>1243.79</v>
      </c>
      <c r="E18" s="7">
        <v>968</v>
      </c>
      <c r="G18" s="35" t="s">
        <v>87</v>
      </c>
      <c r="H18" s="36">
        <v>0</v>
      </c>
      <c r="I18" s="36">
        <v>1600</v>
      </c>
      <c r="J18" s="36">
        <v>1600</v>
      </c>
      <c r="K18" s="36">
        <v>800</v>
      </c>
      <c r="M18" s="9"/>
    </row>
    <row r="19" spans="1:13">
      <c r="A19" s="6" t="s">
        <v>88</v>
      </c>
      <c r="B19" s="7">
        <v>-381</v>
      </c>
      <c r="C19" s="7">
        <v>0</v>
      </c>
      <c r="D19" s="7">
        <v>143.69999999999999</v>
      </c>
    </row>
    <row r="20" spans="1:13">
      <c r="A20" s="6" t="s">
        <v>89</v>
      </c>
      <c r="B20" s="3">
        <v>1511.22</v>
      </c>
      <c r="C20" s="3">
        <v>3053.51</v>
      </c>
      <c r="D20" s="3">
        <v>4092.75</v>
      </c>
      <c r="E20" s="3">
        <v>2639</v>
      </c>
    </row>
    <row r="21" spans="1:13">
      <c r="A21" s="32" t="s">
        <v>90</v>
      </c>
      <c r="B21" s="33">
        <f>SUM(B18:B20)</f>
        <v>2169.37</v>
      </c>
      <c r="C21" s="33">
        <f>SUM(C18:C20)</f>
        <v>4661.05</v>
      </c>
      <c r="D21" s="33">
        <f>SUM(D18:D20)</f>
        <v>5480.24</v>
      </c>
      <c r="E21" s="33">
        <f>SUM(E18:E20)</f>
        <v>3607</v>
      </c>
      <c r="G21" s="6" t="s">
        <v>91</v>
      </c>
      <c r="H21" s="7">
        <v>0</v>
      </c>
      <c r="I21" s="7">
        <v>228.92</v>
      </c>
      <c r="J21" s="7">
        <v>5207.8599999999997</v>
      </c>
    </row>
    <row r="22" spans="1:13">
      <c r="G22" s="6" t="s">
        <v>92</v>
      </c>
      <c r="H22" s="7">
        <v>0</v>
      </c>
      <c r="I22" s="7">
        <v>0</v>
      </c>
      <c r="J22" s="7">
        <v>349.5</v>
      </c>
      <c r="K22" s="7">
        <v>528</v>
      </c>
    </row>
    <row r="23" spans="1:13">
      <c r="A23" s="32" t="s">
        <v>93</v>
      </c>
      <c r="B23" s="33">
        <v>5368.85</v>
      </c>
      <c r="C23" s="33">
        <v>9956.33</v>
      </c>
      <c r="D23" s="33">
        <v>12404.46</v>
      </c>
      <c r="E23" s="33">
        <v>10586</v>
      </c>
    </row>
    <row r="24" spans="1:13" ht="15" thickBot="1">
      <c r="B24" s="8"/>
      <c r="C24" s="8"/>
      <c r="D24" s="8"/>
      <c r="E24" s="8"/>
      <c r="H24" s="8"/>
      <c r="I24" s="8"/>
      <c r="J24" s="8"/>
      <c r="K24" s="8"/>
    </row>
    <row r="25" spans="1:13" ht="15" thickTop="1">
      <c r="A25" s="32" t="s">
        <v>58</v>
      </c>
      <c r="B25" s="33">
        <f>B15+B21+B23</f>
        <v>58321.03</v>
      </c>
      <c r="C25" s="33">
        <f>C15+C21+C23</f>
        <v>61632.000000000007</v>
      </c>
      <c r="D25" s="33">
        <f>D15+D21+D23</f>
        <v>67660.7</v>
      </c>
      <c r="E25" s="33">
        <f>E15+E21+E23</f>
        <v>60349</v>
      </c>
      <c r="G25" s="32" t="s">
        <v>58</v>
      </c>
      <c r="H25" s="33">
        <f>H9+H18+H21+H22</f>
        <v>58321.4</v>
      </c>
      <c r="I25" s="33">
        <f>I9+I18+I21+I22</f>
        <v>61631.92</v>
      </c>
      <c r="J25" s="33">
        <f>J9+J18+J21+J22</f>
        <v>67660.36</v>
      </c>
      <c r="K25" s="33">
        <f>K9+K18+K22</f>
        <v>60349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 2016-2018</vt:lpstr>
      <vt:lpstr>sponsorgeld 2016</vt:lpstr>
      <vt:lpstr>balans </vt:lpstr>
    </vt:vector>
  </TitlesOfParts>
  <Company>WVM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Roele</dc:creator>
  <cp:lastModifiedBy>Fam. Roele</cp:lastModifiedBy>
  <cp:lastPrinted>2016-01-29T17:28:11Z</cp:lastPrinted>
  <dcterms:created xsi:type="dcterms:W3CDTF">2015-10-20T09:21:04Z</dcterms:created>
  <dcterms:modified xsi:type="dcterms:W3CDTF">2016-01-30T10:14:03Z</dcterms:modified>
</cp:coreProperties>
</file>